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15"/>
  <workbookPr defaultThemeVersion="166925"/>
  <mc:AlternateContent xmlns:mc="http://schemas.openxmlformats.org/markup-compatibility/2006">
    <mc:Choice Requires="x15">
      <x15ac:absPath xmlns:x15ac="http://schemas.microsoft.com/office/spreadsheetml/2010/11/ac" url="https://netorg4477556.sharepoint.com/sites/BSAFileServer/Shared Documents/BSA Internal Files/08-Marketing/"/>
    </mc:Choice>
  </mc:AlternateContent>
  <xr:revisionPtr revIDLastSave="0" documentId="8_{0B625B5A-D35B-4AC8-8E5E-3ECC7B3EC691}" xr6:coauthVersionLast="47" xr6:coauthVersionMax="47" xr10:uidLastSave="{00000000-0000-0000-0000-000000000000}"/>
  <bookViews>
    <workbookView xWindow="-108" yWindow="-108" windowWidth="30936" windowHeight="18696" xr2:uid="{BB09DCC8-B82E-487D-945E-CAFAFCC35B5A}"/>
  </bookViews>
  <sheets>
    <sheet name="Cost Calculator" sheetId="1" r:id="rId1"/>
    <sheet name="Sheet2"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9" i="1" l="1"/>
  <c r="G67" i="1"/>
  <c r="G61" i="1"/>
  <c r="G34" i="1"/>
  <c r="E18" i="1"/>
  <c r="E17" i="1"/>
  <c r="G77" i="1"/>
  <c r="G82" i="1" l="1"/>
  <c r="G72" i="1"/>
  <c r="G100" i="1"/>
  <c r="F11" i="1"/>
  <c r="G109" i="1" s="1"/>
  <c r="G111" i="1" l="1"/>
  <c r="G23" i="1"/>
  <c r="F19" i="1"/>
  <c r="D47" i="1" l="1"/>
  <c r="F50" i="1" s="1"/>
  <c r="G43" i="1"/>
  <c r="G57" i="1"/>
  <c r="F51" i="1"/>
  <c r="F49" i="1"/>
  <c r="F48" i="1" l="1"/>
  <c r="G52" i="1" s="1"/>
  <c r="G84" i="1" l="1"/>
  <c r="G87" i="1" l="1"/>
  <c r="G113" i="1"/>
  <c r="G86" i="1"/>
</calcChain>
</file>

<file path=xl/sharedStrings.xml><?xml version="1.0" encoding="utf-8"?>
<sst xmlns="http://schemas.openxmlformats.org/spreadsheetml/2006/main" count="101" uniqueCount="89">
  <si>
    <t>Ongoing Costs</t>
  </si>
  <si>
    <t>Gross wages (including paid time off and ongoing training hours)</t>
  </si>
  <si>
    <t>Choose one:</t>
  </si>
  <si>
    <t>Salary:</t>
  </si>
  <si>
    <t>Enter the salary amount</t>
  </si>
  <si>
    <t>per</t>
  </si>
  <si>
    <t>Month</t>
  </si>
  <si>
    <t>Annual salary</t>
  </si>
  <si>
    <t>Or</t>
  </si>
  <si>
    <t>Hourly:</t>
  </si>
  <si>
    <t>Enter the hourly pay rate</t>
  </si>
  <si>
    <t>per hour</t>
  </si>
  <si>
    <t>Enter the average number of hours per week. This should be the total number of hours that the employee will be paid for each week, including paid time off, if any (such as vacation, holiday, and sick pay), as well as training. For example, if the employee will usually work 40 hr./wk., but will sometimes take time off, the average number of hours worked per week will be less than 40 - but if you'll be paying the employee for that time off, that would bring the average number of paid hours back up to 40.</t>
  </si>
  <si>
    <t>hours per week</t>
  </si>
  <si>
    <t>Total hours per year</t>
  </si>
  <si>
    <t>Overtime hours per year</t>
  </si>
  <si>
    <t>Hourly wages per year</t>
  </si>
  <si>
    <t>Plus</t>
  </si>
  <si>
    <t>Bonuses:</t>
  </si>
  <si>
    <t>Enter the amount of bonuses and other supplemental pay you think you'll pay per year, including performance bonuses, Christmas gifts, etc. This should be the gross pay amount; if you want your employee to receive a bonus of a certain amount of net pay, you'll have to divide the amount by 0.9235 (or an even smaller decimal) to adjust for taxes withheld.</t>
  </si>
  <si>
    <t>per year</t>
  </si>
  <si>
    <t>Total gross wages per year</t>
  </si>
  <si>
    <t>Health benefits (optional for businesses under 50 employees)</t>
  </si>
  <si>
    <t>Health insurance:</t>
  </si>
  <si>
    <t>Enter the total monthly cost of health insurance that the company will pay for this employee</t>
  </si>
  <si>
    <t>per month</t>
  </si>
  <si>
    <t>Enter the total monthly cost of supplemental insurance that the company will pay for this employee</t>
  </si>
  <si>
    <t>Health Savings Account:</t>
  </si>
  <si>
    <t>If you offer an HSA, enter the amount you'll contribute for the employee per year</t>
  </si>
  <si>
    <t>Total health benefits per year</t>
  </si>
  <si>
    <t>Retirement plan (optional in most states)</t>
  </si>
  <si>
    <t>Enter the percentage of gross pay you'll pay for the employee towards retirement.  Below are some common percentages depending on what type of retirement plan you have:</t>
  </si>
  <si>
    <t>SIMPLE IRA:  Usually 3%</t>
  </si>
  <si>
    <t>SEP IRA:  Anything from 0% to 25%</t>
  </si>
  <si>
    <t>Safe harbor 401(k):  At least 3.5% (if the employee contributes), but limited to 25%</t>
  </si>
  <si>
    <t>Other 401(k) plans:  Anything from 0% to 25%.  It's pretty common for the employer to contribute anywhere between 3% and 6%.</t>
  </si>
  <si>
    <t>Total retirement plan contributions per year</t>
  </si>
  <si>
    <t>Payroll taxes</t>
  </si>
  <si>
    <t>FICA tax</t>
  </si>
  <si>
    <t>Estimated Taxable wages</t>
  </si>
  <si>
    <t>Social Security tax</t>
  </si>
  <si>
    <t>Medicare tax</t>
  </si>
  <si>
    <t>Federal unemployment tax</t>
  </si>
  <si>
    <t>State unemployment tax</t>
  </si>
  <si>
    <t>Total payroll taxes per year</t>
  </si>
  <si>
    <t>Worker's compensation insurance (required if there are at least 5 employees)</t>
  </si>
  <si>
    <t>Enter the premium rate</t>
  </si>
  <si>
    <t>per $100 of payroll</t>
  </si>
  <si>
    <t>Total worker's compensation insurance per year</t>
  </si>
  <si>
    <t>Payroll Processing</t>
  </si>
  <si>
    <t>Enter the monthly cost per employee</t>
  </si>
  <si>
    <t>Total payroll processing costs per year</t>
  </si>
  <si>
    <t>Ongoing Management Costs</t>
  </si>
  <si>
    <t>Hours you will spend managing this person per month</t>
  </si>
  <si>
    <t>Hourly rate of the person who will manage the employee</t>
  </si>
  <si>
    <t>Total management costs per year</t>
  </si>
  <si>
    <t>Ongoing education and training</t>
  </si>
  <si>
    <t>Enter the annual cost of continuing professional education classes, licensing, certifications, etc. (including travel costs if applicable)</t>
  </si>
  <si>
    <t>Total training costs per year</t>
  </si>
  <si>
    <t>Other benefits (optional)</t>
  </si>
  <si>
    <t>Enter the amount of non-taxable fringe benefits on dependent care assistance (up to $5,000), educational assistance (up to $5,250), on-the-job meals, and employee discounts.</t>
  </si>
  <si>
    <t>Total other benefits</t>
  </si>
  <si>
    <t>Other costs</t>
  </si>
  <si>
    <t>Enter the annual cost of other expenses that will increase as a result of hiring the employee, such as software subscriptions,  cell phone,  liability insurance, travel, etc.</t>
  </si>
  <si>
    <t>Total other costs per year</t>
  </si>
  <si>
    <r>
      <t xml:space="preserve">Grand Total Ongoing Costs </t>
    </r>
    <r>
      <rPr>
        <b/>
        <sz val="16"/>
        <color rgb="FF00B050"/>
        <rFont val="Calibri"/>
        <family val="2"/>
        <scheme val="minor"/>
      </rPr>
      <t>Per Year</t>
    </r>
  </si>
  <si>
    <t>Here is a Breakdown:</t>
  </si>
  <si>
    <r>
      <t xml:space="preserve">Grand Total Ongoing Costs </t>
    </r>
    <r>
      <rPr>
        <b/>
        <sz val="16"/>
        <color rgb="FF00B050"/>
        <rFont val="Calibri"/>
        <family val="2"/>
        <scheme val="minor"/>
      </rPr>
      <t>Per Month</t>
    </r>
  </si>
  <si>
    <r>
      <t xml:space="preserve">Grand Total Ongoing Costs </t>
    </r>
    <r>
      <rPr>
        <b/>
        <sz val="16"/>
        <color rgb="FF00B050"/>
        <rFont val="Calibri"/>
        <family val="2"/>
        <scheme val="minor"/>
      </rPr>
      <t>Per Week</t>
    </r>
  </si>
  <si>
    <t>One Time Costs</t>
  </si>
  <si>
    <t>Recruiting, hiring, and onboarding</t>
  </si>
  <si>
    <t>Recruiting &amp; job advertising services</t>
  </si>
  <si>
    <t>One-time amounts paid for recruiters, job advertisements, etc.</t>
  </si>
  <si>
    <t>Management time spent on hiring</t>
  </si>
  <si>
    <t>Number of hours spent on hiring this person (e.g. interviews, job offer).</t>
  </si>
  <si>
    <t>hours</t>
  </si>
  <si>
    <t>Hourly rate of the person doing the hiring</t>
  </si>
  <si>
    <t>Total management time cost</t>
  </si>
  <si>
    <t>Total recruiting &amp; hiring costs (one time)</t>
  </si>
  <si>
    <t>Initial training</t>
  </si>
  <si>
    <t>Enter the number of hours the employee will spend on onboarding and initial training</t>
  </si>
  <si>
    <t>Enter the number of hours the employee's trainer (such as a manager) will spend on onboarding and initial training for the employee</t>
  </si>
  <si>
    <t>Enter the hourly pay rate of the person doing the training</t>
  </si>
  <si>
    <t>Total initial training cost (one time)</t>
  </si>
  <si>
    <t>Total one-time initial costs</t>
  </si>
  <si>
    <t>Total Estimated Cost for the First 12 Months</t>
  </si>
  <si>
    <t>Salary periods</t>
  </si>
  <si>
    <t>Week</t>
  </si>
  <si>
    <t>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</si>
</sst>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quot;$&quot;* #,##0_);_(&quot;$&quot;* \(#,##0\);_(&quot;$&quot;* &quot;-&quot;??_);_(@_)"/>
    <numFmt numFmtId="166" formatCode="_(* #,##0_);_(* \(#,##0\);_(* &quot;-&quot;??_);_(@_)"/>
  </numFmts>
  <fonts count="8">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sz val="11"/>
      <color rgb="FF242424"/>
      <name val="Aptos Narrow"/>
      <charset val="1"/>
    </font>
    <font>
      <b/>
      <sz val="16"/>
      <color theme="1"/>
      <name val="Calibri"/>
      <family val="2"/>
      <scheme val="minor"/>
    </font>
    <font>
      <b/>
      <sz val="16"/>
      <color rgb="FF00B050"/>
      <name val="Calibri"/>
      <family val="2"/>
      <scheme val="minor"/>
    </font>
    <font>
      <sz val="12"/>
      <color theme="1"/>
      <name val="Calibri"/>
      <family val="2"/>
      <scheme val="minor"/>
    </font>
  </fonts>
  <fills count="3">
    <fill>
      <patternFill patternType="none"/>
    </fill>
    <fill>
      <patternFill patternType="gray125"/>
    </fill>
    <fill>
      <patternFill patternType="solid">
        <fgColor rgb="FFF9B32F"/>
        <bgColor indexed="64"/>
      </patternFill>
    </fill>
  </fills>
  <borders count="1">
    <border>
      <left/>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8">
    <xf numFmtId="0" fontId="0" fillId="0" borderId="0" xfId="0"/>
    <xf numFmtId="0" fontId="2" fillId="0" borderId="0" xfId="0" applyFont="1"/>
    <xf numFmtId="44" fontId="0" fillId="0" borderId="0" xfId="0" applyNumberFormat="1"/>
    <xf numFmtId="0" fontId="3" fillId="0" borderId="0" xfId="0" applyFont="1"/>
    <xf numFmtId="165" fontId="0" fillId="0" borderId="0" xfId="0" applyNumberFormat="1"/>
    <xf numFmtId="165" fontId="0" fillId="0" borderId="0" xfId="2" applyNumberFormat="1" applyFont="1"/>
    <xf numFmtId="165" fontId="0" fillId="0" borderId="0" xfId="1" applyNumberFormat="1" applyFont="1"/>
    <xf numFmtId="165" fontId="2" fillId="0" borderId="0" xfId="2" applyNumberFormat="1" applyFont="1"/>
    <xf numFmtId="0" fontId="4" fillId="0" borderId="0" xfId="0" applyFont="1"/>
    <xf numFmtId="0" fontId="5" fillId="0" borderId="0" xfId="0" applyFont="1"/>
    <xf numFmtId="165" fontId="2" fillId="0" borderId="0" xfId="0" applyNumberFormat="1" applyFont="1"/>
    <xf numFmtId="0" fontId="7" fillId="0" borderId="0" xfId="0" applyFont="1"/>
    <xf numFmtId="165" fontId="0" fillId="2" borderId="0" xfId="2" applyNumberFormat="1" applyFont="1" applyFill="1"/>
    <xf numFmtId="165" fontId="0" fillId="2" borderId="0" xfId="0" applyNumberFormat="1" applyFill="1"/>
    <xf numFmtId="165" fontId="0" fillId="2" borderId="0" xfId="1" applyNumberFormat="1" applyFont="1" applyFill="1"/>
    <xf numFmtId="164" fontId="0" fillId="2" borderId="0" xfId="3" applyNumberFormat="1" applyFont="1" applyFill="1"/>
    <xf numFmtId="44" fontId="0" fillId="2" borderId="0" xfId="2" applyFont="1" applyFill="1"/>
    <xf numFmtId="166" fontId="0" fillId="2" borderId="0" xfId="1" applyNumberFormat="1" applyFont="1" applyFill="1"/>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F9B32F"/>
      <color rgb="FF082F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Radio" checked="Checked" firstButton="1" fmlaLink="$A$6"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3</xdr:row>
          <xdr:rowOff>160020</xdr:rowOff>
        </xdr:from>
        <xdr:to>
          <xdr:col>1</xdr:col>
          <xdr:colOff>0</xdr:colOff>
          <xdr:row>6</xdr:row>
          <xdr:rowOff>15240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Salary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5</xdr:row>
          <xdr:rowOff>160020</xdr:rowOff>
        </xdr:from>
        <xdr:to>
          <xdr:col>0</xdr:col>
          <xdr:colOff>579120</xdr:colOff>
          <xdr:row>7</xdr:row>
          <xdr:rowOff>30480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Hourly</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46129-D495-4D48-A4D1-07116AB78C8F}">
  <dimension ref="A1:H113"/>
  <sheetViews>
    <sheetView tabSelected="1" zoomScale="130" zoomScaleNormal="130" workbookViewId="0">
      <selection activeCell="A20" sqref="A20"/>
    </sheetView>
  </sheetViews>
  <sheetFormatPr defaultRowHeight="14.45"/>
  <cols>
    <col min="3" max="3" width="14.5703125" customWidth="1"/>
    <col min="4" max="4" width="12.28515625" customWidth="1"/>
    <col min="5" max="6" width="10" customWidth="1"/>
    <col min="7" max="7" width="11.85546875" customWidth="1"/>
    <col min="8" max="8" width="11.140625" bestFit="1" customWidth="1"/>
  </cols>
  <sheetData>
    <row r="1" spans="1:7" ht="21">
      <c r="A1" s="9" t="s">
        <v>0</v>
      </c>
    </row>
    <row r="2" spans="1:7" ht="21">
      <c r="A2" s="9"/>
    </row>
    <row r="3" spans="1:7">
      <c r="A3" s="1" t="s">
        <v>1</v>
      </c>
      <c r="B3" s="1"/>
    </row>
    <row r="4" spans="1:7">
      <c r="A4" t="s">
        <v>2</v>
      </c>
    </row>
    <row r="6" spans="1:7" hidden="1">
      <c r="A6">
        <v>1</v>
      </c>
    </row>
    <row r="8" spans="1:7">
      <c r="B8" s="1" t="s">
        <v>3</v>
      </c>
    </row>
    <row r="9" spans="1:7">
      <c r="C9" t="s">
        <v>4</v>
      </c>
    </row>
    <row r="10" spans="1:7">
      <c r="C10" s="12">
        <v>4000</v>
      </c>
      <c r="D10" s="4" t="s">
        <v>5</v>
      </c>
      <c r="E10" s="13" t="s">
        <v>6</v>
      </c>
      <c r="F10" s="4"/>
      <c r="G10" s="4"/>
    </row>
    <row r="11" spans="1:7">
      <c r="C11" s="4" t="s">
        <v>7</v>
      </c>
      <c r="D11" s="4"/>
      <c r="E11" s="4"/>
      <c r="F11" s="5">
        <f>IF(E10="Week",C10*365.25/7,IF(E10="Month",C10*12,C10))</f>
        <v>48000</v>
      </c>
      <c r="G11" s="4"/>
    </row>
    <row r="12" spans="1:7">
      <c r="A12" s="3" t="s">
        <v>8</v>
      </c>
      <c r="B12" s="1" t="s">
        <v>9</v>
      </c>
      <c r="C12" s="4"/>
      <c r="D12" s="4"/>
      <c r="E12" s="4"/>
      <c r="F12" s="4"/>
      <c r="G12" s="4"/>
    </row>
    <row r="13" spans="1:7">
      <c r="C13" s="4" t="s">
        <v>10</v>
      </c>
      <c r="D13" s="4"/>
      <c r="E13" s="4"/>
      <c r="F13" s="4"/>
      <c r="G13" s="4"/>
    </row>
    <row r="14" spans="1:7">
      <c r="C14" s="12">
        <v>0</v>
      </c>
      <c r="D14" s="4" t="s">
        <v>11</v>
      </c>
      <c r="E14" s="4"/>
      <c r="F14" s="4"/>
      <c r="G14" s="4"/>
    </row>
    <row r="15" spans="1:7">
      <c r="C15" s="8" t="s">
        <v>12</v>
      </c>
      <c r="D15" s="4"/>
      <c r="E15" s="4"/>
      <c r="F15" s="4"/>
      <c r="G15" s="4"/>
    </row>
    <row r="16" spans="1:7">
      <c r="C16" s="14">
        <v>40</v>
      </c>
      <c r="D16" s="4" t="s">
        <v>13</v>
      </c>
      <c r="E16" s="4"/>
      <c r="F16" s="4"/>
      <c r="G16" s="4"/>
    </row>
    <row r="17" spans="1:7">
      <c r="C17" s="4" t="s">
        <v>14</v>
      </c>
      <c r="D17" s="4"/>
      <c r="E17" s="6">
        <f>C16*52</f>
        <v>2080</v>
      </c>
      <c r="F17" s="4"/>
      <c r="G17" s="4"/>
    </row>
    <row r="18" spans="1:7" hidden="1">
      <c r="C18" s="4" t="s">
        <v>15</v>
      </c>
      <c r="D18" s="4"/>
      <c r="E18" s="4">
        <f>MAX(0,C16-40)*52</f>
        <v>0</v>
      </c>
      <c r="F18" s="4"/>
      <c r="G18" s="4"/>
    </row>
    <row r="19" spans="1:7">
      <c r="C19" s="4" t="s">
        <v>16</v>
      </c>
      <c r="D19" s="4"/>
      <c r="E19" s="4"/>
      <c r="F19" s="5">
        <f>(E17+E18*0.5)*C14</f>
        <v>0</v>
      </c>
      <c r="G19" s="4"/>
    </row>
    <row r="20" spans="1:7" ht="15">
      <c r="A20" s="3" t="s">
        <v>17</v>
      </c>
      <c r="B20" s="1" t="s">
        <v>18</v>
      </c>
      <c r="C20" s="4"/>
      <c r="D20" s="4"/>
      <c r="E20" s="4"/>
      <c r="F20" s="5"/>
      <c r="G20" s="4"/>
    </row>
    <row r="21" spans="1:7">
      <c r="C21" s="8" t="s">
        <v>19</v>
      </c>
      <c r="D21" s="4"/>
      <c r="E21" s="4"/>
      <c r="F21" s="5"/>
      <c r="G21" s="4"/>
    </row>
    <row r="22" spans="1:7">
      <c r="C22" s="12">
        <v>3000</v>
      </c>
      <c r="D22" s="4" t="s">
        <v>20</v>
      </c>
      <c r="E22" s="4"/>
      <c r="F22" s="5"/>
      <c r="G22" s="4"/>
    </row>
    <row r="23" spans="1:7">
      <c r="B23" s="1" t="s">
        <v>21</v>
      </c>
      <c r="C23" s="4"/>
      <c r="D23" s="4"/>
      <c r="E23" s="4"/>
      <c r="F23" s="4"/>
      <c r="G23" s="7">
        <f>IF(A6=1,F11,F19)+C22</f>
        <v>51000</v>
      </c>
    </row>
    <row r="24" spans="1:7" ht="15">
      <c r="B24" s="1"/>
      <c r="C24" s="4"/>
      <c r="D24" s="4"/>
      <c r="E24" s="4"/>
      <c r="F24" s="4"/>
      <c r="G24" s="7"/>
    </row>
    <row r="25" spans="1:7">
      <c r="A25" s="1" t="s">
        <v>22</v>
      </c>
      <c r="C25" s="4"/>
      <c r="D25" s="4"/>
      <c r="E25" s="4"/>
      <c r="F25" s="4"/>
      <c r="G25" s="4"/>
    </row>
    <row r="26" spans="1:7">
      <c r="B26" s="1" t="s">
        <v>23</v>
      </c>
      <c r="C26" s="4"/>
      <c r="D26" s="4"/>
      <c r="E26" s="4"/>
      <c r="F26" s="4"/>
      <c r="G26" s="4"/>
    </row>
    <row r="27" spans="1:7">
      <c r="C27" s="4" t="s">
        <v>24</v>
      </c>
      <c r="D27" s="4"/>
      <c r="E27" s="4"/>
      <c r="F27" s="4"/>
      <c r="G27" s="4"/>
    </row>
    <row r="28" spans="1:7">
      <c r="C28" s="12">
        <v>500</v>
      </c>
      <c r="D28" s="4" t="s">
        <v>25</v>
      </c>
      <c r="E28" s="4"/>
      <c r="F28" s="4"/>
      <c r="G28" s="4"/>
    </row>
    <row r="29" spans="1:7">
      <c r="C29" s="4" t="s">
        <v>26</v>
      </c>
      <c r="D29" s="4"/>
      <c r="E29" s="4"/>
      <c r="F29" s="4"/>
      <c r="G29" s="4"/>
    </row>
    <row r="30" spans="1:7">
      <c r="C30" s="12">
        <v>50</v>
      </c>
      <c r="D30" s="4" t="s">
        <v>25</v>
      </c>
      <c r="E30" s="4"/>
      <c r="F30" s="4"/>
      <c r="G30" s="4"/>
    </row>
    <row r="31" spans="1:7">
      <c r="B31" s="1" t="s">
        <v>27</v>
      </c>
      <c r="C31" s="4"/>
      <c r="D31" s="4"/>
      <c r="E31" s="4"/>
      <c r="F31" s="4"/>
      <c r="G31" s="4"/>
    </row>
    <row r="32" spans="1:7">
      <c r="C32" s="4" t="s">
        <v>28</v>
      </c>
      <c r="D32" s="4"/>
      <c r="E32" s="4"/>
      <c r="F32" s="4"/>
      <c r="G32" s="4"/>
    </row>
    <row r="33" spans="1:7">
      <c r="C33" s="12">
        <v>0</v>
      </c>
      <c r="D33" s="4" t="s">
        <v>20</v>
      </c>
      <c r="E33" s="4"/>
      <c r="F33" s="4"/>
      <c r="G33" s="4"/>
    </row>
    <row r="34" spans="1:7">
      <c r="B34" s="1" t="s">
        <v>29</v>
      </c>
      <c r="C34" s="4"/>
      <c r="D34" s="4"/>
      <c r="E34" s="4"/>
      <c r="F34" s="4"/>
      <c r="G34" s="4">
        <f>C28*12+C30*12+C33</f>
        <v>6600</v>
      </c>
    </row>
    <row r="35" spans="1:7" ht="15">
      <c r="B35" s="1"/>
      <c r="C35" s="4"/>
      <c r="D35" s="4"/>
      <c r="E35" s="4"/>
      <c r="F35" s="4"/>
      <c r="G35" s="4"/>
    </row>
    <row r="36" spans="1:7">
      <c r="A36" s="1" t="s">
        <v>30</v>
      </c>
    </row>
    <row r="37" spans="1:7">
      <c r="B37" t="s">
        <v>31</v>
      </c>
    </row>
    <row r="38" spans="1:7">
      <c r="C38" t="s">
        <v>32</v>
      </c>
    </row>
    <row r="39" spans="1:7">
      <c r="C39" t="s">
        <v>33</v>
      </c>
    </row>
    <row r="40" spans="1:7">
      <c r="C40" t="s">
        <v>34</v>
      </c>
    </row>
    <row r="41" spans="1:7">
      <c r="C41" t="s">
        <v>35</v>
      </c>
    </row>
    <row r="42" spans="1:7">
      <c r="C42" s="15">
        <v>0.03</v>
      </c>
    </row>
    <row r="43" spans="1:7">
      <c r="B43" s="1" t="s">
        <v>36</v>
      </c>
      <c r="G43" s="4">
        <f>G23*C42</f>
        <v>1530</v>
      </c>
    </row>
    <row r="44" spans="1:7" ht="15">
      <c r="B44" s="1"/>
      <c r="G44" s="4"/>
    </row>
    <row r="45" spans="1:7">
      <c r="A45" s="1" t="s">
        <v>37</v>
      </c>
    </row>
    <row r="46" spans="1:7">
      <c r="B46" s="1" t="s">
        <v>38</v>
      </c>
    </row>
    <row r="47" spans="1:7">
      <c r="C47" t="s">
        <v>39</v>
      </c>
      <c r="D47" s="4">
        <f>G23</f>
        <v>51000</v>
      </c>
      <c r="E47" s="4"/>
      <c r="F47" s="4"/>
      <c r="G47" s="4"/>
    </row>
    <row r="48" spans="1:7">
      <c r="C48" t="s">
        <v>40</v>
      </c>
      <c r="D48" s="4"/>
      <c r="E48" s="4"/>
      <c r="F48" s="4">
        <f>MIN(D47,176100)*0.062</f>
        <v>3162</v>
      </c>
      <c r="G48" s="4"/>
    </row>
    <row r="49" spans="1:8">
      <c r="C49" t="s">
        <v>41</v>
      </c>
      <c r="D49" s="4"/>
      <c r="E49" s="4"/>
      <c r="F49" s="4">
        <f>D47*0.0145</f>
        <v>739.5</v>
      </c>
      <c r="G49" s="4"/>
    </row>
    <row r="50" spans="1:8">
      <c r="B50" s="1" t="s">
        <v>42</v>
      </c>
      <c r="D50" s="4"/>
      <c r="E50" s="4"/>
      <c r="F50" s="4">
        <f>MIN(7000,D47)*0.006</f>
        <v>42</v>
      </c>
      <c r="G50" s="4"/>
    </row>
    <row r="51" spans="1:8">
      <c r="B51" s="1" t="s">
        <v>43</v>
      </c>
      <c r="D51" s="4"/>
      <c r="E51" s="4"/>
      <c r="F51" s="4">
        <f>MIN(G23,8000)*0.027</f>
        <v>216</v>
      </c>
      <c r="G51" s="4"/>
    </row>
    <row r="52" spans="1:8">
      <c r="B52" s="1" t="s">
        <v>44</v>
      </c>
      <c r="D52" s="4"/>
      <c r="E52" s="4"/>
      <c r="F52" s="4"/>
      <c r="G52" s="10">
        <f>SUM(F48:F51)</f>
        <v>4159.5</v>
      </c>
    </row>
    <row r="53" spans="1:8" ht="15">
      <c r="B53" s="1"/>
      <c r="D53" s="4"/>
      <c r="E53" s="4"/>
      <c r="F53" s="4"/>
      <c r="G53" s="10"/>
    </row>
    <row r="54" spans="1:8">
      <c r="A54" s="1" t="s">
        <v>45</v>
      </c>
      <c r="D54" s="4"/>
      <c r="E54" s="4"/>
      <c r="F54" s="4"/>
      <c r="G54" s="4"/>
      <c r="H54" s="4"/>
    </row>
    <row r="55" spans="1:8">
      <c r="B55" t="s">
        <v>46</v>
      </c>
      <c r="D55" s="4"/>
      <c r="E55" s="4"/>
      <c r="F55" s="4"/>
      <c r="G55" s="4"/>
      <c r="H55" s="4"/>
    </row>
    <row r="56" spans="1:8">
      <c r="B56" s="1"/>
      <c r="C56" s="16">
        <v>1</v>
      </c>
      <c r="D56" s="4" t="s">
        <v>47</v>
      </c>
      <c r="E56" s="4"/>
      <c r="F56" s="4"/>
      <c r="G56" s="4"/>
      <c r="H56" s="4"/>
    </row>
    <row r="57" spans="1:8">
      <c r="B57" s="1" t="s">
        <v>48</v>
      </c>
      <c r="D57" s="4"/>
      <c r="E57" s="4"/>
      <c r="F57" s="4"/>
      <c r="G57" s="4">
        <f>G23*C56/100</f>
        <v>510</v>
      </c>
      <c r="H57" s="4"/>
    </row>
    <row r="58" spans="1:8" ht="15">
      <c r="B58" s="1"/>
      <c r="D58" s="4"/>
      <c r="E58" s="4"/>
      <c r="F58" s="4"/>
      <c r="G58" s="4"/>
      <c r="H58" s="4"/>
    </row>
    <row r="59" spans="1:8">
      <c r="A59" s="1" t="s">
        <v>49</v>
      </c>
    </row>
    <row r="60" spans="1:8">
      <c r="B60" t="s">
        <v>50</v>
      </c>
    </row>
    <row r="61" spans="1:8">
      <c r="C61" s="12">
        <v>8</v>
      </c>
      <c r="D61" t="s">
        <v>25</v>
      </c>
      <c r="G61" s="4">
        <f>C61*12</f>
        <v>96</v>
      </c>
    </row>
    <row r="62" spans="1:8">
      <c r="B62" s="1" t="s">
        <v>51</v>
      </c>
      <c r="G62" s="4"/>
    </row>
    <row r="63" spans="1:8" ht="15">
      <c r="B63" s="1"/>
      <c r="G63" s="4"/>
    </row>
    <row r="64" spans="1:8">
      <c r="A64" s="1" t="s">
        <v>52</v>
      </c>
      <c r="C64" s="4"/>
      <c r="H64" s="4"/>
    </row>
    <row r="65" spans="1:8">
      <c r="C65" s="4" t="s">
        <v>53</v>
      </c>
      <c r="H65" s="4"/>
    </row>
    <row r="66" spans="1:8">
      <c r="C66" s="17">
        <v>10</v>
      </c>
      <c r="D66" t="s">
        <v>25</v>
      </c>
      <c r="E66" s="12">
        <v>30</v>
      </c>
      <c r="F66" t="s">
        <v>54</v>
      </c>
      <c r="H66" s="4"/>
    </row>
    <row r="67" spans="1:8">
      <c r="B67" s="1" t="s">
        <v>55</v>
      </c>
      <c r="C67" s="4"/>
      <c r="G67" s="4">
        <f>C66*E66*12</f>
        <v>3600</v>
      </c>
      <c r="H67" s="4"/>
    </row>
    <row r="68" spans="1:8" ht="15">
      <c r="B68" s="1"/>
      <c r="C68" s="4"/>
      <c r="G68" s="4"/>
      <c r="H68" s="4"/>
    </row>
    <row r="69" spans="1:8">
      <c r="A69" s="1" t="s">
        <v>56</v>
      </c>
      <c r="C69" s="4"/>
      <c r="H69" s="4"/>
    </row>
    <row r="70" spans="1:8">
      <c r="C70" s="4" t="s">
        <v>57</v>
      </c>
      <c r="H70" s="4"/>
    </row>
    <row r="71" spans="1:8">
      <c r="C71" s="12">
        <v>1000</v>
      </c>
      <c r="D71" t="s">
        <v>20</v>
      </c>
      <c r="H71" s="4"/>
    </row>
    <row r="72" spans="1:8">
      <c r="B72" s="1" t="s">
        <v>58</v>
      </c>
      <c r="C72" s="4"/>
      <c r="G72" s="4">
        <f>C71</f>
        <v>1000</v>
      </c>
      <c r="H72" s="4"/>
    </row>
    <row r="73" spans="1:8" ht="15">
      <c r="B73" s="1"/>
      <c r="C73" s="4"/>
      <c r="G73" s="4"/>
      <c r="H73" s="4"/>
    </row>
    <row r="74" spans="1:8">
      <c r="A74" s="1" t="s">
        <v>59</v>
      </c>
      <c r="B74" s="1"/>
      <c r="G74" s="2"/>
    </row>
    <row r="75" spans="1:8">
      <c r="B75" t="s">
        <v>60</v>
      </c>
      <c r="G75" s="2"/>
    </row>
    <row r="76" spans="1:8">
      <c r="B76" s="1"/>
      <c r="C76" s="12">
        <v>1000</v>
      </c>
      <c r="D76" t="s">
        <v>20</v>
      </c>
      <c r="G76" s="2"/>
    </row>
    <row r="77" spans="1:8">
      <c r="B77" s="1" t="s">
        <v>61</v>
      </c>
      <c r="G77" s="4">
        <f>C76</f>
        <v>1000</v>
      </c>
    </row>
    <row r="78" spans="1:8" ht="15">
      <c r="B78" s="1"/>
      <c r="G78" s="4"/>
    </row>
    <row r="79" spans="1:8">
      <c r="A79" s="1" t="s">
        <v>62</v>
      </c>
      <c r="C79" s="4"/>
      <c r="G79" s="4"/>
      <c r="H79" s="4"/>
    </row>
    <row r="80" spans="1:8">
      <c r="B80" t="s">
        <v>63</v>
      </c>
      <c r="C80" s="4"/>
      <c r="G80" s="4"/>
      <c r="H80" s="4"/>
    </row>
    <row r="81" spans="1:8">
      <c r="C81" s="12">
        <v>1000</v>
      </c>
      <c r="D81" t="s">
        <v>20</v>
      </c>
      <c r="G81" s="4"/>
      <c r="H81" s="4"/>
    </row>
    <row r="82" spans="1:8">
      <c r="B82" s="1" t="s">
        <v>64</v>
      </c>
      <c r="G82" s="4">
        <f>C81</f>
        <v>1000</v>
      </c>
      <c r="H82" s="4"/>
    </row>
    <row r="83" spans="1:8">
      <c r="B83" s="1"/>
      <c r="G83" s="4"/>
      <c r="H83" s="4"/>
    </row>
    <row r="84" spans="1:8" ht="21">
      <c r="A84" s="9" t="s">
        <v>65</v>
      </c>
      <c r="G84" s="10">
        <f>SUM(G20:G82)</f>
        <v>70495.5</v>
      </c>
      <c r="H84" s="4"/>
    </row>
    <row r="85" spans="1:8" ht="15.6">
      <c r="A85" s="11" t="s">
        <v>66</v>
      </c>
      <c r="G85" s="10"/>
      <c r="H85" s="4"/>
    </row>
    <row r="86" spans="1:8" ht="21">
      <c r="A86" s="9" t="s">
        <v>67</v>
      </c>
      <c r="G86" s="10">
        <f>G84/12</f>
        <v>5874.625</v>
      </c>
      <c r="H86" s="4"/>
    </row>
    <row r="87" spans="1:8" ht="21">
      <c r="A87" s="9" t="s">
        <v>68</v>
      </c>
      <c r="G87" s="10">
        <f>G84/52</f>
        <v>1355.6826923076924</v>
      </c>
      <c r="H87" s="4"/>
    </row>
    <row r="88" spans="1:8">
      <c r="A88" s="1"/>
      <c r="G88" s="4"/>
      <c r="H88" s="4"/>
    </row>
    <row r="89" spans="1:8" ht="21">
      <c r="A89" s="9" t="s">
        <v>69</v>
      </c>
      <c r="G89" s="4"/>
      <c r="H89" s="4"/>
    </row>
    <row r="90" spans="1:8">
      <c r="A90" s="1" t="s">
        <v>70</v>
      </c>
      <c r="B90" s="1"/>
      <c r="D90" s="4"/>
      <c r="E90" s="4"/>
      <c r="F90" s="4"/>
      <c r="G90" s="4"/>
      <c r="H90" s="4"/>
    </row>
    <row r="91" spans="1:8">
      <c r="B91" s="1" t="s">
        <v>71</v>
      </c>
      <c r="D91" s="4"/>
      <c r="E91" s="4"/>
      <c r="F91" s="4"/>
      <c r="G91" s="4"/>
      <c r="H91" s="4"/>
    </row>
    <row r="92" spans="1:8">
      <c r="C92" t="s">
        <v>72</v>
      </c>
      <c r="D92" s="4"/>
      <c r="E92" s="4"/>
      <c r="F92" s="4"/>
      <c r="G92" s="4"/>
      <c r="H92" s="4"/>
    </row>
    <row r="93" spans="1:8">
      <c r="B93" s="1"/>
      <c r="C93" s="12">
        <v>3000</v>
      </c>
      <c r="D93" s="4"/>
      <c r="E93" s="4"/>
      <c r="F93" s="4"/>
      <c r="G93" s="4"/>
      <c r="H93" s="4"/>
    </row>
    <row r="94" spans="1:8">
      <c r="B94" s="1" t="s">
        <v>73</v>
      </c>
      <c r="C94" s="4"/>
      <c r="D94" s="4"/>
      <c r="E94" s="4"/>
      <c r="F94" s="4"/>
      <c r="G94" s="4"/>
      <c r="H94" s="4"/>
    </row>
    <row r="95" spans="1:8">
      <c r="B95" s="1"/>
      <c r="C95" t="s">
        <v>74</v>
      </c>
      <c r="D95" s="4"/>
      <c r="E95" s="4"/>
      <c r="F95" s="4"/>
      <c r="G95" s="4"/>
      <c r="H95" s="4"/>
    </row>
    <row r="96" spans="1:8">
      <c r="B96" s="1"/>
      <c r="C96" s="14">
        <v>20</v>
      </c>
      <c r="D96" s="4" t="s">
        <v>75</v>
      </c>
      <c r="E96" s="4"/>
      <c r="F96" s="4"/>
      <c r="G96" s="4"/>
      <c r="H96" s="4"/>
    </row>
    <row r="97" spans="1:8">
      <c r="B97" s="1"/>
      <c r="C97" s="4" t="s">
        <v>76</v>
      </c>
      <c r="D97" s="4"/>
      <c r="E97" s="4"/>
      <c r="F97" s="4"/>
      <c r="G97" s="4"/>
      <c r="H97" s="4"/>
    </row>
    <row r="98" spans="1:8">
      <c r="B98" s="1"/>
      <c r="C98" s="12">
        <v>30</v>
      </c>
      <c r="D98" s="4" t="s">
        <v>11</v>
      </c>
      <c r="E98" s="4"/>
      <c r="F98" s="4"/>
      <c r="G98" s="4"/>
      <c r="H98" s="4"/>
    </row>
    <row r="99" spans="1:8">
      <c r="B99" s="1"/>
      <c r="C99" s="4" t="s">
        <v>77</v>
      </c>
      <c r="D99" s="4"/>
      <c r="E99" s="4">
        <f>C96*C98</f>
        <v>600</v>
      </c>
      <c r="F99" s="4"/>
      <c r="G99" s="4"/>
    </row>
    <row r="100" spans="1:8">
      <c r="B100" s="1" t="s">
        <v>78</v>
      </c>
      <c r="C100" s="4"/>
      <c r="G100" s="4">
        <f>C93+E99</f>
        <v>3600</v>
      </c>
    </row>
    <row r="101" spans="1:8">
      <c r="A101" s="1"/>
      <c r="F101" s="4"/>
      <c r="G101" s="4"/>
    </row>
    <row r="102" spans="1:8">
      <c r="B102" s="1" t="s">
        <v>79</v>
      </c>
      <c r="C102" s="4"/>
      <c r="G102" s="4"/>
    </row>
    <row r="103" spans="1:8">
      <c r="C103" s="4" t="s">
        <v>80</v>
      </c>
      <c r="G103" s="4"/>
    </row>
    <row r="104" spans="1:8">
      <c r="C104" s="14">
        <v>40</v>
      </c>
      <c r="D104" t="s">
        <v>75</v>
      </c>
      <c r="G104" s="4"/>
    </row>
    <row r="105" spans="1:8">
      <c r="C105" s="4" t="s">
        <v>81</v>
      </c>
      <c r="G105" s="4"/>
    </row>
    <row r="106" spans="1:8">
      <c r="C106" s="12">
        <v>10</v>
      </c>
      <c r="D106" t="s">
        <v>75</v>
      </c>
      <c r="G106" s="4"/>
    </row>
    <row r="107" spans="1:8">
      <c r="C107" s="4" t="s">
        <v>82</v>
      </c>
      <c r="G107" s="4"/>
    </row>
    <row r="108" spans="1:8">
      <c r="C108" s="12">
        <v>30</v>
      </c>
      <c r="D108" t="s">
        <v>11</v>
      </c>
      <c r="G108" s="4"/>
    </row>
    <row r="109" spans="1:8">
      <c r="B109" s="1" t="s">
        <v>83</v>
      </c>
      <c r="C109" s="4"/>
      <c r="G109" s="4">
        <f>(IF(A6=1,F11/(40/7*365.25),C14)*C104+C106*C108)</f>
        <v>1219.9178644763858</v>
      </c>
    </row>
    <row r="111" spans="1:8">
      <c r="A111" s="1" t="s">
        <v>84</v>
      </c>
      <c r="G111" s="10">
        <f>SUM(G96:G110)</f>
        <v>4819.9178644763861</v>
      </c>
    </row>
    <row r="113" spans="1:7">
      <c r="A113" s="1" t="s">
        <v>85</v>
      </c>
      <c r="G113" s="10">
        <f>G111+G84</f>
        <v>75315.417864476389</v>
      </c>
    </row>
  </sheetData>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Option Button 2">
              <controlPr defaultSize="0" autoFill="0" autoLine="0" autoPict="0">
                <anchor moveWithCells="1">
                  <from>
                    <xdr:col>0</xdr:col>
                    <xdr:colOff>114300</xdr:colOff>
                    <xdr:row>3</xdr:row>
                    <xdr:rowOff>160020</xdr:rowOff>
                  </from>
                  <to>
                    <xdr:col>1</xdr:col>
                    <xdr:colOff>0</xdr:colOff>
                    <xdr:row>6</xdr:row>
                    <xdr:rowOff>15240</xdr:rowOff>
                  </to>
                </anchor>
              </controlPr>
            </control>
          </mc:Choice>
        </mc:AlternateContent>
        <mc:AlternateContent xmlns:mc="http://schemas.openxmlformats.org/markup-compatibility/2006">
          <mc:Choice Requires="x14">
            <control shapeId="1027" r:id="rId5" name="Option Button 3">
              <controlPr defaultSize="0" autoFill="0" autoLine="0" autoPict="0">
                <anchor moveWithCells="1">
                  <from>
                    <xdr:col>0</xdr:col>
                    <xdr:colOff>99060</xdr:colOff>
                    <xdr:row>5</xdr:row>
                    <xdr:rowOff>160020</xdr:rowOff>
                  </from>
                  <to>
                    <xdr:col>0</xdr:col>
                    <xdr:colOff>579120</xdr:colOff>
                    <xdr:row>7</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5C3E54EF-B737-491F-8D7B-B199FE307179}">
          <x14:formula1>
            <xm:f>Sheet2!$A$2:$A$4</xm:f>
          </x14:formula1>
          <xm:sqref>E10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8BC34-A8DF-45ED-BC17-1ECF13BF1149}">
  <dimension ref="A1:A4"/>
  <sheetViews>
    <sheetView workbookViewId="0">
      <selection activeCell="A5" sqref="A5"/>
    </sheetView>
  </sheetViews>
  <sheetFormatPr defaultRowHeight="14.45"/>
  <sheetData>
    <row r="1" spans="1:1">
      <c r="A1" t="s">
        <v>86</v>
      </c>
    </row>
    <row r="2" spans="1:1">
      <c r="A2" t="s">
        <v>87</v>
      </c>
    </row>
    <row r="3" spans="1:1">
      <c r="A3" t="s">
        <v>6</v>
      </c>
    </row>
    <row r="4" spans="1:1">
      <c r="A4" t="s">
        <v>88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eRevisedCreated xmlns="c7281f1f-6ee9-4d46-a5b7-5086438f8a0e">2025</DateRevisedCreated>
    <Preview xmlns="c7281f1f-6ee9-4d46-a5b7-5086438f8a0e" xsi:nil="true"/>
    <_Flow_SignoffStatus xmlns="c7281f1f-6ee9-4d46-a5b7-5086438f8a0e" xsi:nil="true"/>
    <lcf76f155ced4ddcb4097134ff3c332f xmlns="c7281f1f-6ee9-4d46-a5b7-5086438f8a0e">
      <Terms xmlns="http://schemas.microsoft.com/office/infopath/2007/PartnerControls"/>
    </lcf76f155ced4ddcb4097134ff3c332f>
    <TaxCatchAll xmlns="f0062b19-e8aa-481e-b381-7e17e2642e8e" xsi:nil="true"/>
    <Tag xmlns="c7281f1f-6ee9-4d46-a5b7-5086438f8a0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A18793E5D6CC542A0A3807179353DCF" ma:contentTypeVersion="17" ma:contentTypeDescription="Create a new document." ma:contentTypeScope="" ma:versionID="f46860b23abd981edab17dbf1e6b3aaa">
  <xsd:schema xmlns:xsd="http://www.w3.org/2001/XMLSchema" xmlns:xs="http://www.w3.org/2001/XMLSchema" xmlns:p="http://schemas.microsoft.com/office/2006/metadata/properties" xmlns:ns2="c7281f1f-6ee9-4d46-a5b7-5086438f8a0e" xmlns:ns3="f0062b19-e8aa-481e-b381-7e17e2642e8e" targetNamespace="http://schemas.microsoft.com/office/2006/metadata/properties" ma:root="true" ma:fieldsID="76b156e9c1f9feb5b02094be78246987" ns2:_="" ns3:_="">
    <xsd:import namespace="c7281f1f-6ee9-4d46-a5b7-5086438f8a0e"/>
    <xsd:import namespace="f0062b19-e8aa-481e-b381-7e17e2642e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_Flow_SignoffStatus" minOccurs="0"/>
                <xsd:element ref="ns2:lcf76f155ced4ddcb4097134ff3c332f" minOccurs="0"/>
                <xsd:element ref="ns3:TaxCatchAll" minOccurs="0"/>
                <xsd:element ref="ns2:MediaServiceOCR" minOccurs="0"/>
                <xsd:element ref="ns2:MediaServiceLocation" minOccurs="0"/>
                <xsd:element ref="ns2:Preview" minOccurs="0"/>
                <xsd:element ref="ns2:Tag" minOccurs="0"/>
                <xsd:element ref="ns2:DateRevised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281f1f-6ee9-4d46-a5b7-5086438f8a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Flow_SignoffStatus" ma:index="16" nillable="true" ma:displayName="Sign-off status" ma:internalName="Sign_x002d_off_x0020_status">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c52122d-c254-40bc-9416-d6d4473035c0"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Preview" ma:index="22" nillable="true" ma:displayName="Preview" ma:description="Preview of images&#10;" ma:format="Thumbnail" ma:internalName="Preview">
      <xsd:simpleType>
        <xsd:restriction base="dms:Unknown"/>
      </xsd:simpleType>
    </xsd:element>
    <xsd:element name="Tag" ma:index="23" nillable="true" ma:displayName="Tag" ma:description="Put the year the file was created or last revised" ma:internalName="Tag">
      <xsd:simpleType>
        <xsd:restriction base="dms:Text">
          <xsd:maxLength value="255"/>
        </xsd:restriction>
      </xsd:simpleType>
    </xsd:element>
    <xsd:element name="DateRevisedCreated" ma:index="24" nillable="true" ma:displayName="Date Revised Created" ma:default="2025" ma:description="Add the date the file was created or revised " ma:format="Dropdown" ma:internalName="DateRevisedCreate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62b19-e8aa-481e-b381-7e17e2642e8e"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1191a6a-6b01-4bd7-914a-9a3d01ba927c}" ma:internalName="TaxCatchAll" ma:showField="CatchAllData" ma:web="f0062b19-e8aa-481e-b381-7e17e2642e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285699-8CD9-4D20-A313-44DFB4AFDC7D}"/>
</file>

<file path=customXml/itemProps2.xml><?xml version="1.0" encoding="utf-8"?>
<ds:datastoreItem xmlns:ds="http://schemas.openxmlformats.org/officeDocument/2006/customXml" ds:itemID="{97FA545D-44D7-45FB-894F-4703A50B6FCA}"/>
</file>

<file path=customXml/itemProps3.xml><?xml version="1.0" encoding="utf-8"?>
<ds:datastoreItem xmlns:ds="http://schemas.openxmlformats.org/officeDocument/2006/customXml" ds:itemID="{B4C8EE06-035C-455F-9918-E54C4872560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Joseph</dc:creator>
  <cp:keywords/>
  <dc:description/>
  <cp:lastModifiedBy/>
  <cp:revision/>
  <dcterms:created xsi:type="dcterms:W3CDTF">2025-10-09T20:33:37Z</dcterms:created>
  <dcterms:modified xsi:type="dcterms:W3CDTF">2025-10-21T16:38:43Z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0x0101007A18793E5D6CC542A0A3807179353DCF</vt:lpwstr>
  </property>
  <property fmtid="{D5CDD505-2E9C-101B-9397-08002B2CF9AE}" pid="3" name="MediaServiceImageTags">
    <vt:lpwstr/>
  </property>
</Properties>
</file>